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e.bastos\Desktop\"/>
    </mc:Choice>
  </mc:AlternateContent>
  <xr:revisionPtr revIDLastSave="0" documentId="8_{18870830-3D5A-44D4-92AB-022488C8E56E}" xr6:coauthVersionLast="47" xr6:coauthVersionMax="47" xr10:uidLastSave="{00000000-0000-0000-0000-000000000000}"/>
  <bookViews>
    <workbookView xWindow="-120" yWindow="-120" windowWidth="29040" windowHeight="15720" xr2:uid="{C0DB0A19-8B97-4AAA-9B40-6AB3943A05F1}"/>
  </bookViews>
  <sheets>
    <sheet name="R11" sheetId="1" r:id="rId1"/>
    <sheet name="R419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10" i="1"/>
  <c r="E6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10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32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32" i="1"/>
  <c r="E32" i="1" s="1"/>
  <c r="F32" i="1" s="1"/>
  <c r="C35" i="1"/>
  <c r="G35" i="1" s="1"/>
  <c r="C36" i="1"/>
  <c r="C37" i="1"/>
  <c r="C38" i="1"/>
  <c r="C39" i="1"/>
  <c r="C40" i="1"/>
  <c r="C41" i="1"/>
  <c r="C42" i="1"/>
  <c r="C43" i="1"/>
  <c r="C44" i="1"/>
  <c r="C45" i="1"/>
  <c r="C46" i="1"/>
  <c r="C47" i="1"/>
  <c r="F33" i="2"/>
  <c r="F34" i="2"/>
  <c r="F35" i="2"/>
  <c r="F36" i="2"/>
  <c r="F37" i="2"/>
  <c r="F38" i="2"/>
  <c r="F39" i="2"/>
  <c r="F40" i="2"/>
  <c r="F41" i="2"/>
  <c r="F42" i="2"/>
  <c r="F43" i="2"/>
  <c r="E33" i="2"/>
  <c r="E34" i="2"/>
  <c r="E35" i="2"/>
  <c r="E36" i="2"/>
  <c r="E37" i="2"/>
  <c r="E38" i="2"/>
  <c r="E39" i="2"/>
  <c r="E40" i="2"/>
  <c r="E41" i="2"/>
  <c r="E42" i="2"/>
  <c r="E43" i="2"/>
  <c r="G22" i="2"/>
  <c r="C8" i="1"/>
  <c r="C9" i="1"/>
  <c r="G22" i="1" s="1"/>
  <c r="C10" i="1"/>
  <c r="C11" i="1"/>
  <c r="C12" i="1"/>
  <c r="C13" i="1"/>
  <c r="C14" i="1"/>
  <c r="C15" i="1"/>
  <c r="C16" i="1"/>
  <c r="C17" i="1"/>
  <c r="C18" i="1"/>
  <c r="C19" i="1"/>
  <c r="C20" i="1"/>
  <c r="C32" i="2"/>
  <c r="C33" i="2"/>
  <c r="C34" i="2"/>
  <c r="C35" i="2"/>
  <c r="C36" i="2"/>
  <c r="C37" i="2"/>
  <c r="C38" i="2"/>
  <c r="C39" i="2"/>
  <c r="C40" i="2"/>
  <c r="C41" i="2"/>
  <c r="C42" i="2"/>
  <c r="C43" i="2"/>
  <c r="D18" i="2"/>
  <c r="E18" i="2" s="1"/>
  <c r="D19" i="2"/>
  <c r="E19" i="2" s="1"/>
  <c r="C19" i="2"/>
  <c r="C18" i="2"/>
  <c r="C8" i="2"/>
  <c r="C9" i="2"/>
  <c r="C10" i="2"/>
  <c r="C11" i="2"/>
  <c r="C12" i="2"/>
  <c r="C13" i="2"/>
  <c r="C14" i="2"/>
  <c r="C15" i="2"/>
  <c r="C16" i="2"/>
  <c r="C17" i="2"/>
  <c r="D8" i="2"/>
  <c r="E8" i="2" s="1"/>
  <c r="F8" i="2" s="1"/>
  <c r="D9" i="2"/>
  <c r="E9" i="2" s="1"/>
  <c r="F9" i="2" s="1"/>
  <c r="D10" i="2"/>
  <c r="E10" i="2" s="1"/>
  <c r="F10" i="2" s="1"/>
  <c r="D11" i="2"/>
  <c r="E11" i="2" s="1"/>
  <c r="F11" i="2" s="1"/>
  <c r="D12" i="2"/>
  <c r="E12" i="2" s="1"/>
  <c r="F12" i="2" s="1"/>
  <c r="D13" i="2"/>
  <c r="E13" i="2" s="1"/>
  <c r="F13" i="2" s="1"/>
  <c r="G13" i="2" s="1"/>
  <c r="D14" i="2"/>
  <c r="E14" i="2" s="1"/>
  <c r="F14" i="2" s="1"/>
  <c r="D15" i="2"/>
  <c r="E15" i="2" s="1"/>
  <c r="F15" i="2" s="1"/>
  <c r="D16" i="2"/>
  <c r="E16" i="2" s="1"/>
  <c r="F16" i="2" s="1"/>
  <c r="G16" i="2" s="1"/>
  <c r="D17" i="2"/>
  <c r="E17" i="2" s="1"/>
  <c r="D5" i="2"/>
  <c r="E5" i="2" s="1"/>
  <c r="F5" i="2" s="1"/>
  <c r="C31" i="2"/>
  <c r="C30" i="2"/>
  <c r="C29" i="2"/>
  <c r="H47" i="2"/>
  <c r="D6" i="2"/>
  <c r="E6" i="2" s="1"/>
  <c r="F6" i="2" s="1"/>
  <c r="D7" i="2"/>
  <c r="E7" i="2" s="1"/>
  <c r="F7" i="2" s="1"/>
  <c r="C7" i="2"/>
  <c r="C6" i="2"/>
  <c r="C5" i="2"/>
  <c r="H23" i="1"/>
  <c r="C33" i="1"/>
  <c r="C34" i="1"/>
  <c r="C32" i="1"/>
  <c r="E34" i="1"/>
  <c r="F34" i="1" s="1"/>
  <c r="E33" i="1"/>
  <c r="F33" i="1" s="1"/>
  <c r="C6" i="1"/>
  <c r="C5" i="1"/>
  <c r="C7" i="1"/>
  <c r="G36" i="1" l="1"/>
  <c r="G52" i="1" s="1"/>
  <c r="G50" i="1"/>
  <c r="H22" i="1"/>
  <c r="D6" i="1"/>
  <c r="D5" i="1"/>
  <c r="G12" i="2"/>
  <c r="G5" i="2"/>
  <c r="F17" i="2"/>
  <c r="G17" i="2" s="1"/>
  <c r="G15" i="2"/>
  <c r="G46" i="2"/>
  <c r="D42" i="2" s="1"/>
  <c r="G14" i="2"/>
  <c r="G11" i="2"/>
  <c r="G10" i="2"/>
  <c r="G8" i="2"/>
  <c r="G9" i="2"/>
  <c r="H46" i="2"/>
  <c r="G7" i="2"/>
  <c r="G6" i="2"/>
  <c r="G23" i="1"/>
  <c r="D7" i="1" l="1"/>
  <c r="D12" i="1"/>
  <c r="G12" i="1" s="1"/>
  <c r="D20" i="1"/>
  <c r="G20" i="1" s="1"/>
  <c r="D18" i="1"/>
  <c r="G18" i="1" s="1"/>
  <c r="D13" i="1"/>
  <c r="G13" i="1" s="1"/>
  <c r="D14" i="1"/>
  <c r="G14" i="1" s="1"/>
  <c r="D10" i="1"/>
  <c r="G10" i="1" s="1"/>
  <c r="D15" i="1"/>
  <c r="G15" i="1" s="1"/>
  <c r="D9" i="1"/>
  <c r="G9" i="1" s="1"/>
  <c r="D19" i="1"/>
  <c r="G19" i="1" s="1"/>
  <c r="D16" i="1"/>
  <c r="G16" i="1" s="1"/>
  <c r="D17" i="1"/>
  <c r="G17" i="1" s="1"/>
  <c r="D11" i="1"/>
  <c r="G11" i="1" s="1"/>
  <c r="D8" i="1"/>
  <c r="G8" i="1" s="1"/>
  <c r="D33" i="2"/>
  <c r="D40" i="2"/>
  <c r="D41" i="2"/>
  <c r="D34" i="2"/>
  <c r="D36" i="2"/>
  <c r="D35" i="2"/>
  <c r="D43" i="2"/>
  <c r="D37" i="2"/>
  <c r="D38" i="2"/>
  <c r="D39" i="2"/>
  <c r="D32" i="2"/>
  <c r="D31" i="2"/>
  <c r="D29" i="2"/>
  <c r="D30" i="2"/>
  <c r="G24" i="2"/>
  <c r="G23" i="2" s="1"/>
  <c r="G26" i="1"/>
  <c r="G24" i="1"/>
  <c r="G6" i="1"/>
  <c r="G7" i="1"/>
  <c r="H18" i="1" l="1"/>
  <c r="H9" i="1"/>
  <c r="H19" i="1"/>
  <c r="H17" i="1"/>
  <c r="H16" i="1"/>
  <c r="H12" i="1"/>
  <c r="H15" i="1"/>
  <c r="H10" i="1"/>
  <c r="H14" i="1"/>
  <c r="H13" i="1"/>
  <c r="H20" i="1"/>
  <c r="H11" i="1"/>
  <c r="H8" i="1"/>
  <c r="G28" i="1"/>
  <c r="G5" i="1" s="1"/>
  <c r="H7" i="1"/>
  <c r="H6" i="1"/>
  <c r="F5" i="1" l="1"/>
  <c r="E5" i="1"/>
  <c r="H5" i="1"/>
  <c r="H24" i="1" s="1"/>
  <c r="G47" i="2"/>
  <c r="G50" i="2" s="1"/>
  <c r="G37" i="2" l="1"/>
  <c r="G38" i="2"/>
  <c r="G39" i="2"/>
  <c r="G34" i="2"/>
  <c r="G42" i="2"/>
  <c r="G35" i="2"/>
  <c r="G36" i="2"/>
  <c r="G32" i="2"/>
  <c r="G40" i="2"/>
  <c r="G33" i="2"/>
  <c r="G41" i="2"/>
  <c r="G43" i="2"/>
  <c r="G49" i="2"/>
  <c r="G48" i="2"/>
  <c r="G31" i="2"/>
  <c r="G30" i="2"/>
  <c r="F32" i="2" l="1"/>
  <c r="E32" i="2"/>
  <c r="H43" i="2"/>
  <c r="H32" i="2"/>
  <c r="H35" i="2"/>
  <c r="H41" i="2"/>
  <c r="H36" i="2"/>
  <c r="H38" i="2"/>
  <c r="H42" i="2"/>
  <c r="H34" i="2"/>
  <c r="H39" i="2"/>
  <c r="H33" i="2"/>
  <c r="H40" i="2"/>
  <c r="H37" i="2"/>
  <c r="G51" i="2"/>
  <c r="G29" i="2" s="1"/>
  <c r="H29" i="2" s="1"/>
  <c r="H30" i="2"/>
  <c r="F30" i="2"/>
  <c r="E30" i="2"/>
  <c r="E31" i="2"/>
  <c r="F31" i="2"/>
  <c r="H31" i="2"/>
  <c r="H48" i="2" l="1"/>
  <c r="E29" i="2"/>
  <c r="F29" i="2"/>
</calcChain>
</file>

<file path=xl/sharedStrings.xml><?xml version="1.0" encoding="utf-8"?>
<sst xmlns="http://schemas.openxmlformats.org/spreadsheetml/2006/main" count="53" uniqueCount="25">
  <si>
    <t>% Desconto</t>
  </si>
  <si>
    <t>Preço Unitário</t>
  </si>
  <si>
    <t>Quantidade</t>
  </si>
  <si>
    <t>Desconto Unitário</t>
  </si>
  <si>
    <t>Cálculo A Partir do Total</t>
  </si>
  <si>
    <t>Total Os</t>
  </si>
  <si>
    <t>Total Bruto</t>
  </si>
  <si>
    <t>Desconto no Sub total</t>
  </si>
  <si>
    <t>Valor Bruto</t>
  </si>
  <si>
    <t>%Desc. Unit</t>
  </si>
  <si>
    <t xml:space="preserve">Desc. Total (Desc unit. * Qtde) </t>
  </si>
  <si>
    <t>Participação</t>
  </si>
  <si>
    <t>%Desc.unit</t>
  </si>
  <si>
    <t>Bruto</t>
  </si>
  <si>
    <t>valor desc linha</t>
  </si>
  <si>
    <t>valor desc item</t>
  </si>
  <si>
    <t xml:space="preserve">Dif </t>
  </si>
  <si>
    <t>Cálculo A Patir Do Item  R419</t>
  </si>
  <si>
    <t>Desconto</t>
  </si>
  <si>
    <t>Cálculo De Desconto  a Patir Do Item</t>
  </si>
  <si>
    <t>Preço Total</t>
  </si>
  <si>
    <t>Val. Tot.</t>
  </si>
  <si>
    <t>%Descto. Corpo</t>
  </si>
  <si>
    <t>Valor Total</t>
  </si>
  <si>
    <t>%Descto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</si>
</sst>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&quot;R$&quot;\ #,##0.00"/>
    <numFmt numFmtId="166" formatCode="&quot;R$&quot;\ #,##0.000000"/>
    <numFmt numFmtId="167" formatCode="0.00000"/>
    <numFmt numFmtId="170" formatCode="&quot;R$&quot;\ #,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170" fontId="4" fillId="0" borderId="0" xfId="0" applyNumberFormat="1" applyFont="1"/>
    <xf numFmtId="165" fontId="0" fillId="0" borderId="1" xfId="0" applyNumberFormat="1" applyBorder="1"/>
    <xf numFmtId="164" fontId="0" fillId="0" borderId="1" xfId="0" applyNumberFormat="1" applyBorder="1"/>
    <xf numFmtId="166" fontId="0" fillId="0" borderId="1" xfId="0" applyNumberFormat="1" applyBorder="1"/>
    <xf numFmtId="10" fontId="0" fillId="0" borderId="1" xfId="0" applyNumberFormat="1" applyBorder="1"/>
    <xf numFmtId="166" fontId="0" fillId="4" borderId="1" xfId="0" applyNumberFormat="1" applyFont="1" applyFill="1" applyBorder="1"/>
    <xf numFmtId="0" fontId="1" fillId="0" borderId="1" xfId="0" applyFont="1" applyBorder="1"/>
    <xf numFmtId="0" fontId="1" fillId="5" borderId="0" xfId="0" applyFont="1" applyFill="1" applyAlignment="1">
      <alignment horizontal="center"/>
    </xf>
    <xf numFmtId="167" fontId="0" fillId="0" borderId="1" xfId="0" applyNumberFormat="1" applyBorder="1"/>
    <xf numFmtId="170" fontId="6" fillId="0" borderId="1" xfId="0" applyNumberFormat="1" applyFont="1" applyBorder="1"/>
    <xf numFmtId="0" fontId="0" fillId="0" borderId="1" xfId="0" applyBorder="1"/>
    <xf numFmtId="10" fontId="0" fillId="0" borderId="1" xfId="1" applyNumberFormat="1" applyFont="1" applyBorder="1"/>
    <xf numFmtId="166" fontId="6" fillId="4" borderId="1" xfId="0" applyNumberFormat="1" applyFont="1" applyFill="1" applyBorder="1"/>
    <xf numFmtId="165" fontId="0" fillId="3" borderId="1" xfId="0" applyNumberFormat="1" applyFill="1" applyBorder="1"/>
    <xf numFmtId="166" fontId="0" fillId="6" borderId="1" xfId="0" applyNumberFormat="1" applyFill="1" applyBorder="1"/>
    <xf numFmtId="166" fontId="4" fillId="0" borderId="1" xfId="0" applyNumberFormat="1" applyFont="1" applyBorder="1"/>
    <xf numFmtId="165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165" fontId="0" fillId="4" borderId="0" xfId="0" applyNumberFormat="1" applyFill="1" applyBorder="1"/>
    <xf numFmtId="164" fontId="0" fillId="4" borderId="0" xfId="0" applyNumberFormat="1" applyFill="1" applyBorder="1"/>
    <xf numFmtId="166" fontId="5" fillId="4" borderId="0" xfId="0" applyNumberFormat="1" applyFont="1" applyFill="1" applyBorder="1"/>
    <xf numFmtId="10" fontId="5" fillId="4" borderId="0" xfId="0" applyNumberFormat="1" applyFont="1" applyFill="1" applyBorder="1"/>
    <xf numFmtId="164" fontId="0" fillId="4" borderId="0" xfId="0" applyNumberFormat="1" applyFill="1"/>
    <xf numFmtId="166" fontId="5" fillId="4" borderId="0" xfId="0" applyNumberFormat="1" applyFont="1" applyFill="1"/>
    <xf numFmtId="167" fontId="5" fillId="4" borderId="0" xfId="0" applyNumberFormat="1" applyFont="1" applyFill="1"/>
    <xf numFmtId="164" fontId="5" fillId="4" borderId="0" xfId="0" applyNumberFormat="1" applyFont="1" applyFill="1"/>
    <xf numFmtId="170" fontId="4" fillId="0" borderId="1" xfId="0" applyNumberFormat="1" applyFont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0" fontId="0" fillId="4" borderId="1" xfId="0" applyNumberFormat="1" applyFont="1" applyFill="1" applyBorder="1"/>
    <xf numFmtId="167" fontId="0" fillId="4" borderId="1" xfId="0" applyNumberFormat="1" applyFont="1" applyFill="1" applyBorder="1"/>
    <xf numFmtId="164" fontId="0" fillId="4" borderId="1" xfId="0" applyNumberFormat="1" applyFont="1" applyFill="1" applyBorder="1"/>
    <xf numFmtId="166" fontId="0" fillId="4" borderId="0" xfId="0" applyNumberFormat="1" applyFont="1" applyFill="1" applyBorder="1"/>
    <xf numFmtId="166" fontId="0" fillId="0" borderId="0" xfId="0" applyNumberFormat="1" applyBorder="1"/>
    <xf numFmtId="10" fontId="0" fillId="4" borderId="0" xfId="0" applyNumberFormat="1" applyFont="1" applyFill="1" applyBorder="1"/>
    <xf numFmtId="0" fontId="1" fillId="0" borderId="1" xfId="0" applyFont="1" applyBorder="1" applyProtection="1"/>
    <xf numFmtId="165" fontId="0" fillId="3" borderId="1" xfId="0" applyNumberFormat="1" applyFont="1" applyFill="1" applyBorder="1"/>
    <xf numFmtId="0" fontId="3" fillId="2" borderId="0" xfId="0" applyFont="1" applyFill="1" applyProtection="1">
      <protection locked="0"/>
    </xf>
    <xf numFmtId="10" fontId="5" fillId="2" borderId="0" xfId="0" applyNumberFormat="1" applyFont="1" applyFill="1" applyProtection="1">
      <protection locked="0"/>
    </xf>
    <xf numFmtId="166" fontId="0" fillId="0" borderId="1" xfId="0" applyNumberFormat="1" applyBorder="1" applyProtection="1"/>
    <xf numFmtId="166" fontId="0" fillId="4" borderId="1" xfId="0" applyNumberFormat="1" applyFont="1" applyFill="1" applyBorder="1" applyProtection="1"/>
    <xf numFmtId="0" fontId="5" fillId="2" borderId="0" xfId="0" applyFont="1" applyFill="1" applyProtection="1"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28B1C-187C-4BB2-B9DA-1D1DADA62823}">
  <dimension ref="A1:I52"/>
  <sheetViews>
    <sheetView tabSelected="1" zoomScaleNormal="100" workbookViewId="0">
      <selection activeCell="B7" sqref="B7"/>
    </sheetView>
  </sheetViews>
  <sheetFormatPr defaultRowHeight="15" x14ac:dyDescent="0.25"/>
  <cols>
    <col min="1" max="1" width="13.85546875" bestFit="1" customWidth="1"/>
    <col min="2" max="2" width="11.42578125" bestFit="1" customWidth="1"/>
    <col min="3" max="5" width="23.140625" customWidth="1"/>
    <col min="6" max="6" width="28" customWidth="1"/>
    <col min="7" max="7" width="29" customWidth="1"/>
    <col min="8" max="8" width="30.28515625" customWidth="1"/>
    <col min="9" max="9" width="11.28515625" bestFit="1" customWidth="1"/>
    <col min="10" max="10" width="13.85546875" bestFit="1" customWidth="1"/>
    <col min="11" max="11" width="11.42578125" bestFit="1" customWidth="1"/>
    <col min="12" max="12" width="16.140625" customWidth="1"/>
    <col min="13" max="13" width="11.42578125" customWidth="1"/>
    <col min="14" max="14" width="23" customWidth="1"/>
    <col min="15" max="15" width="30" customWidth="1"/>
    <col min="16" max="16" width="13.28515625" bestFit="1" customWidth="1"/>
    <col min="17" max="17" width="10.5703125" bestFit="1" customWidth="1"/>
    <col min="18" max="18" width="10.85546875" bestFit="1" customWidth="1"/>
  </cols>
  <sheetData>
    <row r="1" spans="1:9" x14ac:dyDescent="0.25">
      <c r="I1" s="43" t="s">
        <v>0</v>
      </c>
    </row>
    <row r="2" spans="1:9" x14ac:dyDescent="0.25">
      <c r="I2" s="44">
        <v>1.2999999999999999E-2</v>
      </c>
    </row>
    <row r="3" spans="1:9" x14ac:dyDescent="0.25">
      <c r="A3" s="12" t="s">
        <v>4</v>
      </c>
      <c r="B3" s="12"/>
      <c r="C3" s="12"/>
      <c r="D3" s="12"/>
      <c r="E3" s="12"/>
      <c r="F3" s="12"/>
      <c r="G3" s="12"/>
      <c r="H3" s="12"/>
    </row>
    <row r="4" spans="1:9" x14ac:dyDescent="0.25">
      <c r="A4" s="11" t="s">
        <v>1</v>
      </c>
      <c r="B4" s="11" t="s">
        <v>2</v>
      </c>
      <c r="C4" s="11" t="s">
        <v>8</v>
      </c>
      <c r="D4" s="11" t="s">
        <v>11</v>
      </c>
      <c r="E4" s="11" t="s">
        <v>12</v>
      </c>
      <c r="F4" s="11" t="s">
        <v>3</v>
      </c>
      <c r="G4" s="11" t="s">
        <v>10</v>
      </c>
      <c r="H4" s="11" t="s">
        <v>20</v>
      </c>
    </row>
    <row r="5" spans="1:9" x14ac:dyDescent="0.25">
      <c r="A5" s="33">
        <v>56.5</v>
      </c>
      <c r="B5" s="34">
        <v>1</v>
      </c>
      <c r="C5" s="8">
        <f>A5*B5</f>
        <v>56.5</v>
      </c>
      <c r="D5" s="13">
        <f>ROUND(C5/$H$22,6)</f>
        <v>7.0891999999999997E-2</v>
      </c>
      <c r="E5" s="37">
        <f t="shared" ref="E5:E9" si="0">IF(C5=0,0,G5/C5*100)</f>
        <v>1.2920353982300885</v>
      </c>
      <c r="F5" s="10">
        <f t="shared" ref="F5:F9" si="1">IF(B5=0,0,G5/B5)</f>
        <v>0.73</v>
      </c>
      <c r="G5" s="8">
        <f>ROUND(($G$23*D5)+G28,2)</f>
        <v>0.73</v>
      </c>
      <c r="H5" s="14">
        <f>ROUND(C5-G5,2)</f>
        <v>55.77</v>
      </c>
    </row>
    <row r="6" spans="1:9" x14ac:dyDescent="0.25">
      <c r="A6" s="33">
        <v>69.849999999999994</v>
      </c>
      <c r="B6" s="34">
        <v>1</v>
      </c>
      <c r="C6" s="8">
        <f>A6*B6</f>
        <v>69.849999999999994</v>
      </c>
      <c r="D6" s="13">
        <f>ROUND(C6/$H$22,6)</f>
        <v>8.7641999999999998E-2</v>
      </c>
      <c r="E6" s="37">
        <f t="shared" si="0"/>
        <v>1.3027916964924839</v>
      </c>
      <c r="F6" s="10">
        <f t="shared" si="1"/>
        <v>0.91</v>
      </c>
      <c r="G6" s="8">
        <f>ROUND($G$23*D6,2)</f>
        <v>0.91</v>
      </c>
      <c r="H6" s="14">
        <f>ROUND(C6-G6,2)</f>
        <v>68.94</v>
      </c>
    </row>
    <row r="7" spans="1:9" x14ac:dyDescent="0.25">
      <c r="A7" s="33">
        <v>46.33</v>
      </c>
      <c r="B7" s="34">
        <v>8</v>
      </c>
      <c r="C7" s="10">
        <f>A7*B7</f>
        <v>370.64</v>
      </c>
      <c r="D7" s="36">
        <f>ROUND(C7/$H$22,6)</f>
        <v>0.46505000000000002</v>
      </c>
      <c r="E7" s="37">
        <f t="shared" si="0"/>
        <v>1.300453270019426</v>
      </c>
      <c r="F7" s="10">
        <f t="shared" si="1"/>
        <v>0.60250000000000004</v>
      </c>
      <c r="G7" s="17">
        <f>ROUND($G$23*D7,2)</f>
        <v>4.82</v>
      </c>
      <c r="H7" s="14">
        <f>ROUND(C7-G7,2)</f>
        <v>365.82</v>
      </c>
    </row>
    <row r="8" spans="1:9" x14ac:dyDescent="0.25">
      <c r="A8" s="33">
        <v>100</v>
      </c>
      <c r="B8" s="34">
        <v>1</v>
      </c>
      <c r="C8" s="10">
        <f t="shared" ref="C8:C20" si="2">A8*B8</f>
        <v>100</v>
      </c>
      <c r="D8" s="36">
        <f t="shared" ref="D8:D20" si="3">ROUND(C8/$H$22,6)</f>
        <v>0.125472</v>
      </c>
      <c r="E8" s="37">
        <f t="shared" si="0"/>
        <v>1.3</v>
      </c>
      <c r="F8" s="10">
        <f t="shared" si="1"/>
        <v>1.3</v>
      </c>
      <c r="G8" s="17">
        <f t="shared" ref="G8:G20" si="4">ROUND($G$23*D8,2)</f>
        <v>1.3</v>
      </c>
      <c r="H8" s="36">
        <f t="shared" ref="H8:H20" si="5">ROUND(C8-G8,2)</f>
        <v>98.7</v>
      </c>
    </row>
    <row r="9" spans="1:9" x14ac:dyDescent="0.25">
      <c r="A9" s="33">
        <v>200</v>
      </c>
      <c r="B9" s="34">
        <v>1</v>
      </c>
      <c r="C9" s="10">
        <f t="shared" si="2"/>
        <v>200</v>
      </c>
      <c r="D9" s="36">
        <f t="shared" si="3"/>
        <v>0.250944</v>
      </c>
      <c r="E9" s="37">
        <f t="shared" si="0"/>
        <v>1.3</v>
      </c>
      <c r="F9" s="10">
        <f t="shared" si="1"/>
        <v>2.6</v>
      </c>
      <c r="G9" s="17">
        <f t="shared" si="4"/>
        <v>2.6</v>
      </c>
      <c r="H9" s="36">
        <f t="shared" si="5"/>
        <v>197.4</v>
      </c>
    </row>
    <row r="10" spans="1:9" x14ac:dyDescent="0.25">
      <c r="A10" s="33">
        <v>0</v>
      </c>
      <c r="B10" s="34">
        <v>0</v>
      </c>
      <c r="C10" s="10">
        <f t="shared" si="2"/>
        <v>0</v>
      </c>
      <c r="D10" s="36">
        <f t="shared" si="3"/>
        <v>0</v>
      </c>
      <c r="E10" s="37">
        <f>IF(C10=0,0,G10/C10*100)</f>
        <v>0</v>
      </c>
      <c r="F10" s="10">
        <f>IF(B10=0,0,G10/B10)</f>
        <v>0</v>
      </c>
      <c r="G10" s="17">
        <f t="shared" si="4"/>
        <v>0</v>
      </c>
      <c r="H10" s="36">
        <f t="shared" si="5"/>
        <v>0</v>
      </c>
    </row>
    <row r="11" spans="1:9" x14ac:dyDescent="0.25">
      <c r="A11" s="33">
        <v>0</v>
      </c>
      <c r="B11" s="34">
        <v>0</v>
      </c>
      <c r="C11" s="10">
        <f t="shared" si="2"/>
        <v>0</v>
      </c>
      <c r="D11" s="36">
        <f t="shared" si="3"/>
        <v>0</v>
      </c>
      <c r="E11" s="37">
        <f t="shared" ref="E11:E20" si="6">IF(C11=0,0,G11/C11*100)</f>
        <v>0</v>
      </c>
      <c r="F11" s="10">
        <f t="shared" ref="F11:F20" si="7">IF(B11=0,0,G11/B11)</f>
        <v>0</v>
      </c>
      <c r="G11" s="17">
        <f t="shared" si="4"/>
        <v>0</v>
      </c>
      <c r="H11" s="36">
        <f t="shared" si="5"/>
        <v>0</v>
      </c>
    </row>
    <row r="12" spans="1:9" x14ac:dyDescent="0.25">
      <c r="A12" s="33">
        <v>0</v>
      </c>
      <c r="B12" s="34">
        <v>0</v>
      </c>
      <c r="C12" s="10">
        <f t="shared" si="2"/>
        <v>0</v>
      </c>
      <c r="D12" s="36">
        <f t="shared" si="3"/>
        <v>0</v>
      </c>
      <c r="E12" s="37">
        <f t="shared" si="6"/>
        <v>0</v>
      </c>
      <c r="F12" s="10">
        <f t="shared" si="7"/>
        <v>0</v>
      </c>
      <c r="G12" s="17">
        <f t="shared" si="4"/>
        <v>0</v>
      </c>
      <c r="H12" s="36">
        <f t="shared" si="5"/>
        <v>0</v>
      </c>
    </row>
    <row r="13" spans="1:9" x14ac:dyDescent="0.25">
      <c r="A13" s="33">
        <v>0</v>
      </c>
      <c r="B13" s="34">
        <v>0</v>
      </c>
      <c r="C13" s="10">
        <f t="shared" si="2"/>
        <v>0</v>
      </c>
      <c r="D13" s="36">
        <f t="shared" si="3"/>
        <v>0</v>
      </c>
      <c r="E13" s="37">
        <f t="shared" si="6"/>
        <v>0</v>
      </c>
      <c r="F13" s="10">
        <f t="shared" si="7"/>
        <v>0</v>
      </c>
      <c r="G13" s="17">
        <f t="shared" si="4"/>
        <v>0</v>
      </c>
      <c r="H13" s="36">
        <f t="shared" si="5"/>
        <v>0</v>
      </c>
    </row>
    <row r="14" spans="1:9" x14ac:dyDescent="0.25">
      <c r="A14" s="33">
        <v>0</v>
      </c>
      <c r="B14" s="34">
        <v>0</v>
      </c>
      <c r="C14" s="10">
        <f t="shared" si="2"/>
        <v>0</v>
      </c>
      <c r="D14" s="36">
        <f t="shared" si="3"/>
        <v>0</v>
      </c>
      <c r="E14" s="37">
        <f t="shared" si="6"/>
        <v>0</v>
      </c>
      <c r="F14" s="10">
        <f t="shared" si="7"/>
        <v>0</v>
      </c>
      <c r="G14" s="17">
        <f t="shared" si="4"/>
        <v>0</v>
      </c>
      <c r="H14" s="36">
        <f t="shared" si="5"/>
        <v>0</v>
      </c>
    </row>
    <row r="15" spans="1:9" x14ac:dyDescent="0.25">
      <c r="A15" s="33">
        <v>0</v>
      </c>
      <c r="B15" s="34">
        <v>0</v>
      </c>
      <c r="C15" s="10">
        <f t="shared" si="2"/>
        <v>0</v>
      </c>
      <c r="D15" s="36">
        <f t="shared" si="3"/>
        <v>0</v>
      </c>
      <c r="E15" s="37">
        <f t="shared" si="6"/>
        <v>0</v>
      </c>
      <c r="F15" s="10">
        <f t="shared" si="7"/>
        <v>0</v>
      </c>
      <c r="G15" s="17">
        <f t="shared" si="4"/>
        <v>0</v>
      </c>
      <c r="H15" s="36">
        <f t="shared" si="5"/>
        <v>0</v>
      </c>
    </row>
    <row r="16" spans="1:9" x14ac:dyDescent="0.25">
      <c r="A16" s="33">
        <v>0</v>
      </c>
      <c r="B16" s="34">
        <v>0</v>
      </c>
      <c r="C16" s="10">
        <f t="shared" si="2"/>
        <v>0</v>
      </c>
      <c r="D16" s="36">
        <f t="shared" si="3"/>
        <v>0</v>
      </c>
      <c r="E16" s="37">
        <f t="shared" si="6"/>
        <v>0</v>
      </c>
      <c r="F16" s="10">
        <f t="shared" si="7"/>
        <v>0</v>
      </c>
      <c r="G16" s="17">
        <f t="shared" si="4"/>
        <v>0</v>
      </c>
      <c r="H16" s="36">
        <f t="shared" si="5"/>
        <v>0</v>
      </c>
    </row>
    <row r="17" spans="1:8" x14ac:dyDescent="0.25">
      <c r="A17" s="33">
        <v>0</v>
      </c>
      <c r="B17" s="34">
        <v>0</v>
      </c>
      <c r="C17" s="10">
        <f t="shared" si="2"/>
        <v>0</v>
      </c>
      <c r="D17" s="36">
        <f t="shared" si="3"/>
        <v>0</v>
      </c>
      <c r="E17" s="37">
        <f t="shared" si="6"/>
        <v>0</v>
      </c>
      <c r="F17" s="10">
        <f t="shared" si="7"/>
        <v>0</v>
      </c>
      <c r="G17" s="17">
        <f t="shared" si="4"/>
        <v>0</v>
      </c>
      <c r="H17" s="36">
        <f t="shared" si="5"/>
        <v>0</v>
      </c>
    </row>
    <row r="18" spans="1:8" x14ac:dyDescent="0.25">
      <c r="A18" s="33">
        <v>0</v>
      </c>
      <c r="B18" s="34">
        <v>0</v>
      </c>
      <c r="C18" s="10">
        <f t="shared" si="2"/>
        <v>0</v>
      </c>
      <c r="D18" s="36">
        <f t="shared" si="3"/>
        <v>0</v>
      </c>
      <c r="E18" s="37">
        <f t="shared" si="6"/>
        <v>0</v>
      </c>
      <c r="F18" s="10">
        <f t="shared" si="7"/>
        <v>0</v>
      </c>
      <c r="G18" s="17">
        <f t="shared" si="4"/>
        <v>0</v>
      </c>
      <c r="H18" s="36">
        <f t="shared" si="5"/>
        <v>0</v>
      </c>
    </row>
    <row r="19" spans="1:8" x14ac:dyDescent="0.25">
      <c r="A19" s="33">
        <v>0</v>
      </c>
      <c r="B19" s="34">
        <v>0</v>
      </c>
      <c r="C19" s="10">
        <f t="shared" si="2"/>
        <v>0</v>
      </c>
      <c r="D19" s="36">
        <f t="shared" si="3"/>
        <v>0</v>
      </c>
      <c r="E19" s="37">
        <f t="shared" si="6"/>
        <v>0</v>
      </c>
      <c r="F19" s="10">
        <f t="shared" si="7"/>
        <v>0</v>
      </c>
      <c r="G19" s="17">
        <f t="shared" si="4"/>
        <v>0</v>
      </c>
      <c r="H19" s="36">
        <f t="shared" si="5"/>
        <v>0</v>
      </c>
    </row>
    <row r="20" spans="1:8" x14ac:dyDescent="0.25">
      <c r="A20" s="33">
        <v>0</v>
      </c>
      <c r="B20" s="34">
        <v>0</v>
      </c>
      <c r="C20" s="10">
        <f t="shared" si="2"/>
        <v>0</v>
      </c>
      <c r="D20" s="36">
        <f t="shared" si="3"/>
        <v>0</v>
      </c>
      <c r="E20" s="37">
        <f t="shared" si="6"/>
        <v>0</v>
      </c>
      <c r="F20" s="10">
        <f t="shared" si="7"/>
        <v>0</v>
      </c>
      <c r="G20" s="17">
        <f t="shared" si="4"/>
        <v>0</v>
      </c>
      <c r="H20" s="36">
        <f t="shared" si="5"/>
        <v>0</v>
      </c>
    </row>
    <row r="21" spans="1:8" x14ac:dyDescent="0.25">
      <c r="A21" s="21"/>
      <c r="B21" s="22"/>
      <c r="C21" s="22"/>
      <c r="D21" s="22"/>
      <c r="E21" s="22"/>
      <c r="F21" s="8"/>
      <c r="G21" s="8"/>
      <c r="H21" s="36"/>
    </row>
    <row r="22" spans="1:8" x14ac:dyDescent="0.25">
      <c r="A22" s="23"/>
      <c r="B22" s="23"/>
      <c r="C22" s="23"/>
      <c r="D22" s="23"/>
      <c r="E22" s="23"/>
      <c r="F22" s="15" t="s">
        <v>6</v>
      </c>
      <c r="G22" s="8">
        <f>SUM($C$5:$C$20)</f>
        <v>796.99</v>
      </c>
      <c r="H22" s="8">
        <f>SUM($C$5:$C$20)</f>
        <v>796.99</v>
      </c>
    </row>
    <row r="23" spans="1:8" x14ac:dyDescent="0.25">
      <c r="A23" s="23"/>
      <c r="B23" s="23"/>
      <c r="C23" s="23"/>
      <c r="D23" s="21"/>
      <c r="E23" s="23"/>
      <c r="F23" s="15" t="s">
        <v>7</v>
      </c>
      <c r="G23" s="19">
        <f>ROUND(SUM(H22*H23),2)</f>
        <v>10.36</v>
      </c>
      <c r="H23" s="16">
        <f>I2</f>
        <v>1.2999999999999999E-2</v>
      </c>
    </row>
    <row r="24" spans="1:8" x14ac:dyDescent="0.25">
      <c r="A24" s="23"/>
      <c r="B24" s="23"/>
      <c r="C24" s="23"/>
      <c r="D24" s="39"/>
      <c r="E24" s="23"/>
      <c r="F24" s="11" t="s">
        <v>5</v>
      </c>
      <c r="G24" s="6">
        <f>ROUND((G22-G23),2)</f>
        <v>786.63</v>
      </c>
      <c r="H24" s="18">
        <f>SUM(H5:H20)</f>
        <v>786.63</v>
      </c>
    </row>
    <row r="26" spans="1:8" x14ac:dyDescent="0.25">
      <c r="F26" s="15" t="s">
        <v>14</v>
      </c>
      <c r="G26" s="8">
        <f>G23</f>
        <v>10.36</v>
      </c>
    </row>
    <row r="27" spans="1:8" x14ac:dyDescent="0.25">
      <c r="F27" s="15" t="s">
        <v>15</v>
      </c>
      <c r="G27" s="8">
        <f>ROUND($G$23*D5,2)+ROUND($G$23*D6,2)+ROUND($G$23*D7,2)+ROUND($G$23*D8,2)+ROUND($G$23*D9,2)+ROUND($G$23*D10,2)+ROUND($G$23*D11,2)+ROUND($G$23*D12,2)+ROUND($G$23*D13,2)+ROUND($G$23*D14,2)+ROUND($G$23*D15,2)+ROUND($G$23*D16,2)+ROUND($G$23*D17,2)+ROUND($G$23*D18,2)+ROUND($G$23*D19,2)+ROUND($G$23*D20,2)</f>
        <v>10.360000000000001</v>
      </c>
    </row>
    <row r="28" spans="1:8" x14ac:dyDescent="0.25">
      <c r="F28" s="15" t="s">
        <v>16</v>
      </c>
      <c r="G28" s="8">
        <f>G26-G27</f>
        <v>0</v>
      </c>
    </row>
    <row r="30" spans="1:8" x14ac:dyDescent="0.25">
      <c r="A30" s="12" t="s">
        <v>19</v>
      </c>
      <c r="B30" s="12"/>
      <c r="C30" s="12"/>
      <c r="D30" s="12"/>
      <c r="E30" s="12"/>
      <c r="F30" s="12"/>
      <c r="G30" s="12"/>
    </row>
    <row r="31" spans="1:8" x14ac:dyDescent="0.25">
      <c r="A31" s="2" t="s">
        <v>1</v>
      </c>
      <c r="B31" s="11" t="s">
        <v>2</v>
      </c>
      <c r="C31" s="11" t="s">
        <v>8</v>
      </c>
      <c r="D31" s="11" t="s">
        <v>9</v>
      </c>
      <c r="E31" s="11" t="s">
        <v>3</v>
      </c>
      <c r="F31" s="11" t="s">
        <v>10</v>
      </c>
      <c r="G31" s="11" t="s">
        <v>20</v>
      </c>
    </row>
    <row r="32" spans="1:8" x14ac:dyDescent="0.25">
      <c r="A32" s="33">
        <v>56.5</v>
      </c>
      <c r="B32" s="34">
        <v>1</v>
      </c>
      <c r="C32" s="45">
        <f>A32*B32</f>
        <v>56.5</v>
      </c>
      <c r="D32" s="9">
        <f>$I$2</f>
        <v>1.2999999999999999E-2</v>
      </c>
      <c r="E32" s="8">
        <f>A32*(D32)</f>
        <v>0.73449999999999993</v>
      </c>
      <c r="F32" s="8">
        <f>E32*B32</f>
        <v>0.73449999999999993</v>
      </c>
      <c r="G32" s="10">
        <f>ROUND((C32-F32),2)</f>
        <v>55.77</v>
      </c>
    </row>
    <row r="33" spans="1:7" x14ac:dyDescent="0.25">
      <c r="A33" s="33">
        <v>69.849999999999994</v>
      </c>
      <c r="B33" s="34">
        <v>1</v>
      </c>
      <c r="C33" s="45">
        <f>A33*B33</f>
        <v>69.849999999999994</v>
      </c>
      <c r="D33" s="9">
        <f t="shared" ref="D33:D47" si="8">$I$2</f>
        <v>1.2999999999999999E-2</v>
      </c>
      <c r="E33" s="8">
        <f>A33*(D33)</f>
        <v>0.90804999999999991</v>
      </c>
      <c r="F33" s="8">
        <f>E33*B33</f>
        <v>0.90804999999999991</v>
      </c>
      <c r="G33" s="10">
        <f t="shared" ref="G33:G47" si="9">ROUND((C33-F33),2)</f>
        <v>68.94</v>
      </c>
    </row>
    <row r="34" spans="1:7" x14ac:dyDescent="0.25">
      <c r="A34" s="33">
        <v>46.33</v>
      </c>
      <c r="B34" s="34">
        <v>8</v>
      </c>
      <c r="C34" s="46">
        <f>A34*B34</f>
        <v>370.64</v>
      </c>
      <c r="D34" s="9">
        <f t="shared" si="8"/>
        <v>1.2999999999999999E-2</v>
      </c>
      <c r="E34" s="10">
        <f>A34*(D34)</f>
        <v>0.60228999999999999</v>
      </c>
      <c r="F34" s="8">
        <f>E34*B34</f>
        <v>4.8183199999999999</v>
      </c>
      <c r="G34" s="10">
        <f t="shared" si="9"/>
        <v>365.82</v>
      </c>
    </row>
    <row r="35" spans="1:7" x14ac:dyDescent="0.25">
      <c r="A35" s="33">
        <v>50</v>
      </c>
      <c r="B35" s="34">
        <v>1</v>
      </c>
      <c r="C35" s="46">
        <f t="shared" ref="C35:C47" si="10">A35*B35</f>
        <v>50</v>
      </c>
      <c r="D35" s="9">
        <f t="shared" si="8"/>
        <v>1.2999999999999999E-2</v>
      </c>
      <c r="E35" s="10">
        <f t="shared" ref="E35:E47" si="11">A35*(D35)</f>
        <v>0.65</v>
      </c>
      <c r="F35" s="8">
        <f t="shared" ref="F35:F47" si="12">E35*B35</f>
        <v>0.65</v>
      </c>
      <c r="G35" s="10">
        <f t="shared" si="9"/>
        <v>49.35</v>
      </c>
    </row>
    <row r="36" spans="1:7" x14ac:dyDescent="0.25">
      <c r="A36" s="33">
        <v>0</v>
      </c>
      <c r="B36" s="34">
        <v>0</v>
      </c>
      <c r="C36" s="46">
        <f t="shared" si="10"/>
        <v>0</v>
      </c>
      <c r="D36" s="9">
        <f t="shared" si="8"/>
        <v>1.2999999999999999E-2</v>
      </c>
      <c r="E36" s="10">
        <f t="shared" si="11"/>
        <v>0</v>
      </c>
      <c r="F36" s="8">
        <f t="shared" si="12"/>
        <v>0</v>
      </c>
      <c r="G36" s="10">
        <f t="shared" si="9"/>
        <v>0</v>
      </c>
    </row>
    <row r="37" spans="1:7" x14ac:dyDescent="0.25">
      <c r="A37" s="33">
        <v>0</v>
      </c>
      <c r="B37" s="34">
        <v>0</v>
      </c>
      <c r="C37" s="46">
        <f t="shared" si="10"/>
        <v>0</v>
      </c>
      <c r="D37" s="9">
        <f t="shared" si="8"/>
        <v>1.2999999999999999E-2</v>
      </c>
      <c r="E37" s="10">
        <f t="shared" si="11"/>
        <v>0</v>
      </c>
      <c r="F37" s="8">
        <f t="shared" si="12"/>
        <v>0</v>
      </c>
      <c r="G37" s="10">
        <f t="shared" si="9"/>
        <v>0</v>
      </c>
    </row>
    <row r="38" spans="1:7" x14ac:dyDescent="0.25">
      <c r="A38" s="33">
        <v>0</v>
      </c>
      <c r="B38" s="34">
        <v>0</v>
      </c>
      <c r="C38" s="46">
        <f t="shared" si="10"/>
        <v>0</v>
      </c>
      <c r="D38" s="9">
        <f t="shared" si="8"/>
        <v>1.2999999999999999E-2</v>
      </c>
      <c r="E38" s="10">
        <f t="shared" si="11"/>
        <v>0</v>
      </c>
      <c r="F38" s="8">
        <f t="shared" si="12"/>
        <v>0</v>
      </c>
      <c r="G38" s="10">
        <f t="shared" si="9"/>
        <v>0</v>
      </c>
    </row>
    <row r="39" spans="1:7" x14ac:dyDescent="0.25">
      <c r="A39" s="33">
        <v>0</v>
      </c>
      <c r="B39" s="34">
        <v>0</v>
      </c>
      <c r="C39" s="46">
        <f t="shared" si="10"/>
        <v>0</v>
      </c>
      <c r="D39" s="9">
        <f t="shared" si="8"/>
        <v>1.2999999999999999E-2</v>
      </c>
      <c r="E39" s="10">
        <f t="shared" si="11"/>
        <v>0</v>
      </c>
      <c r="F39" s="8">
        <f t="shared" si="12"/>
        <v>0</v>
      </c>
      <c r="G39" s="10">
        <f t="shared" si="9"/>
        <v>0</v>
      </c>
    </row>
    <row r="40" spans="1:7" x14ac:dyDescent="0.25">
      <c r="A40" s="33">
        <v>0</v>
      </c>
      <c r="B40" s="34">
        <v>0</v>
      </c>
      <c r="C40" s="46">
        <f t="shared" si="10"/>
        <v>0</v>
      </c>
      <c r="D40" s="9">
        <f t="shared" si="8"/>
        <v>1.2999999999999999E-2</v>
      </c>
      <c r="E40" s="10">
        <f t="shared" si="11"/>
        <v>0</v>
      </c>
      <c r="F40" s="8">
        <f t="shared" si="12"/>
        <v>0</v>
      </c>
      <c r="G40" s="10">
        <f t="shared" si="9"/>
        <v>0</v>
      </c>
    </row>
    <row r="41" spans="1:7" x14ac:dyDescent="0.25">
      <c r="A41" s="33">
        <v>0</v>
      </c>
      <c r="B41" s="34">
        <v>0</v>
      </c>
      <c r="C41" s="46">
        <f t="shared" si="10"/>
        <v>0</v>
      </c>
      <c r="D41" s="9">
        <f t="shared" si="8"/>
        <v>1.2999999999999999E-2</v>
      </c>
      <c r="E41" s="10">
        <f t="shared" si="11"/>
        <v>0</v>
      </c>
      <c r="F41" s="8">
        <f t="shared" si="12"/>
        <v>0</v>
      </c>
      <c r="G41" s="10">
        <f t="shared" si="9"/>
        <v>0</v>
      </c>
    </row>
    <row r="42" spans="1:7" x14ac:dyDescent="0.25">
      <c r="A42" s="33">
        <v>0</v>
      </c>
      <c r="B42" s="34">
        <v>0</v>
      </c>
      <c r="C42" s="46">
        <f t="shared" si="10"/>
        <v>0</v>
      </c>
      <c r="D42" s="9">
        <f t="shared" si="8"/>
        <v>1.2999999999999999E-2</v>
      </c>
      <c r="E42" s="10">
        <f t="shared" si="11"/>
        <v>0</v>
      </c>
      <c r="F42" s="8">
        <f t="shared" si="12"/>
        <v>0</v>
      </c>
      <c r="G42" s="10">
        <f t="shared" si="9"/>
        <v>0</v>
      </c>
    </row>
    <row r="43" spans="1:7" x14ac:dyDescent="0.25">
      <c r="A43" s="33">
        <v>0</v>
      </c>
      <c r="B43" s="34">
        <v>0</v>
      </c>
      <c r="C43" s="46">
        <f t="shared" si="10"/>
        <v>0</v>
      </c>
      <c r="D43" s="9">
        <f t="shared" si="8"/>
        <v>1.2999999999999999E-2</v>
      </c>
      <c r="E43" s="10">
        <f t="shared" si="11"/>
        <v>0</v>
      </c>
      <c r="F43" s="8">
        <f t="shared" si="12"/>
        <v>0</v>
      </c>
      <c r="G43" s="10">
        <f t="shared" si="9"/>
        <v>0</v>
      </c>
    </row>
    <row r="44" spans="1:7" x14ac:dyDescent="0.25">
      <c r="A44" s="33">
        <v>0</v>
      </c>
      <c r="B44" s="34">
        <v>0</v>
      </c>
      <c r="C44" s="46">
        <f t="shared" si="10"/>
        <v>0</v>
      </c>
      <c r="D44" s="9">
        <f t="shared" si="8"/>
        <v>1.2999999999999999E-2</v>
      </c>
      <c r="E44" s="10">
        <f t="shared" si="11"/>
        <v>0</v>
      </c>
      <c r="F44" s="8">
        <f t="shared" si="12"/>
        <v>0</v>
      </c>
      <c r="G44" s="10">
        <f t="shared" si="9"/>
        <v>0</v>
      </c>
    </row>
    <row r="45" spans="1:7" x14ac:dyDescent="0.25">
      <c r="A45" s="33">
        <v>0</v>
      </c>
      <c r="B45" s="34">
        <v>0</v>
      </c>
      <c r="C45" s="46">
        <f t="shared" si="10"/>
        <v>0</v>
      </c>
      <c r="D45" s="9">
        <f t="shared" si="8"/>
        <v>1.2999999999999999E-2</v>
      </c>
      <c r="E45" s="10">
        <f t="shared" si="11"/>
        <v>0</v>
      </c>
      <c r="F45" s="8">
        <f t="shared" si="12"/>
        <v>0</v>
      </c>
      <c r="G45" s="10">
        <f t="shared" si="9"/>
        <v>0</v>
      </c>
    </row>
    <row r="46" spans="1:7" x14ac:dyDescent="0.25">
      <c r="A46" s="33">
        <v>0</v>
      </c>
      <c r="B46" s="34">
        <v>0</v>
      </c>
      <c r="C46" s="46">
        <f t="shared" si="10"/>
        <v>0</v>
      </c>
      <c r="D46" s="9">
        <f t="shared" si="8"/>
        <v>1.2999999999999999E-2</v>
      </c>
      <c r="E46" s="10">
        <f t="shared" si="11"/>
        <v>0</v>
      </c>
      <c r="F46" s="8">
        <f t="shared" si="12"/>
        <v>0</v>
      </c>
      <c r="G46" s="10">
        <f t="shared" si="9"/>
        <v>0</v>
      </c>
    </row>
    <row r="47" spans="1:7" x14ac:dyDescent="0.25">
      <c r="A47" s="33">
        <v>0</v>
      </c>
      <c r="B47" s="34">
        <v>0</v>
      </c>
      <c r="C47" s="46">
        <f t="shared" si="10"/>
        <v>0</v>
      </c>
      <c r="D47" s="9">
        <f t="shared" si="8"/>
        <v>1.2999999999999999E-2</v>
      </c>
      <c r="E47" s="10">
        <f t="shared" si="11"/>
        <v>0</v>
      </c>
      <c r="F47" s="8">
        <f t="shared" si="12"/>
        <v>0</v>
      </c>
      <c r="G47" s="10">
        <f t="shared" si="9"/>
        <v>0</v>
      </c>
    </row>
    <row r="48" spans="1:7" x14ac:dyDescent="0.25">
      <c r="A48" s="21"/>
      <c r="B48" s="22"/>
      <c r="C48" s="38"/>
      <c r="D48" s="40"/>
      <c r="E48" s="38"/>
      <c r="F48" s="39"/>
      <c r="G48" s="38"/>
    </row>
    <row r="49" spans="6:7" x14ac:dyDescent="0.25">
      <c r="F49" s="15"/>
      <c r="G49" s="15"/>
    </row>
    <row r="50" spans="6:7" x14ac:dyDescent="0.25">
      <c r="F50" s="11" t="s">
        <v>6</v>
      </c>
      <c r="G50" s="8">
        <f>SUM(C32:C47)</f>
        <v>546.99</v>
      </c>
    </row>
    <row r="51" spans="6:7" x14ac:dyDescent="0.25">
      <c r="F51" s="15"/>
      <c r="G51" s="8"/>
    </row>
    <row r="52" spans="6:7" x14ac:dyDescent="0.25">
      <c r="F52" s="11" t="s">
        <v>5</v>
      </c>
      <c r="G52" s="42">
        <f>ROUND(SUM(G32:G47),2)</f>
        <v>539.88</v>
      </c>
    </row>
  </sheetData>
  <sheetProtection sheet="1"/>
  <mergeCells count="2">
    <mergeCell ref="A3:H3"/>
    <mergeCell ref="A30:G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F544-7565-4D5C-8198-5A33477162FB}">
  <dimension ref="A1:I51"/>
  <sheetViews>
    <sheetView topLeftCell="A22" workbookViewId="0">
      <selection activeCell="E4" sqref="E4"/>
    </sheetView>
  </sheetViews>
  <sheetFormatPr defaultRowHeight="15" x14ac:dyDescent="0.25"/>
  <cols>
    <col min="1" max="1" width="13.85546875" bestFit="1" customWidth="1"/>
    <col min="2" max="2" width="11.42578125" bestFit="1" customWidth="1"/>
    <col min="3" max="3" width="15.140625" customWidth="1"/>
    <col min="4" max="4" width="15" customWidth="1"/>
    <col min="5" max="5" width="17.28515625" bestFit="1" customWidth="1"/>
    <col min="6" max="7" width="28.42578125" bestFit="1" customWidth="1"/>
    <col min="8" max="8" width="32.42578125" bestFit="1" customWidth="1"/>
    <col min="9" max="9" width="9.28515625" bestFit="1" customWidth="1"/>
  </cols>
  <sheetData>
    <row r="1" spans="1:9" x14ac:dyDescent="0.25">
      <c r="I1" s="47" t="s">
        <v>18</v>
      </c>
    </row>
    <row r="2" spans="1:9" x14ac:dyDescent="0.25">
      <c r="I2" s="44">
        <v>1.2E-2</v>
      </c>
    </row>
    <row r="3" spans="1:9" x14ac:dyDescent="0.25">
      <c r="A3" s="12" t="s">
        <v>17</v>
      </c>
      <c r="B3" s="12"/>
      <c r="C3" s="12"/>
      <c r="D3" s="12"/>
      <c r="E3" s="12"/>
      <c r="F3" s="12"/>
      <c r="G3" s="12"/>
    </row>
    <row r="4" spans="1:9" x14ac:dyDescent="0.25">
      <c r="A4" s="41" t="s">
        <v>1</v>
      </c>
      <c r="B4" s="41" t="s">
        <v>2</v>
      </c>
      <c r="C4" s="11" t="s">
        <v>8</v>
      </c>
      <c r="D4" s="11" t="s">
        <v>24</v>
      </c>
      <c r="E4" s="11" t="s">
        <v>3</v>
      </c>
      <c r="F4" s="11" t="s">
        <v>10</v>
      </c>
      <c r="G4" s="11" t="s">
        <v>21</v>
      </c>
    </row>
    <row r="5" spans="1:9" x14ac:dyDescent="0.25">
      <c r="A5" s="33">
        <v>60</v>
      </c>
      <c r="B5" s="34">
        <v>3</v>
      </c>
      <c r="C5" s="8">
        <f>A5*B5</f>
        <v>180</v>
      </c>
      <c r="D5" s="9">
        <f>$I$2</f>
        <v>1.2E-2</v>
      </c>
      <c r="E5" s="8">
        <f>ROUND(A5*(D5),2)</f>
        <v>0.72</v>
      </c>
      <c r="F5" s="8">
        <f>E5*B5</f>
        <v>2.16</v>
      </c>
      <c r="G5" s="20">
        <f>ROUND((C5-F5),2)</f>
        <v>177.84</v>
      </c>
    </row>
    <row r="6" spans="1:9" x14ac:dyDescent="0.25">
      <c r="A6" s="33">
        <v>69.849999999999994</v>
      </c>
      <c r="B6" s="34">
        <v>1</v>
      </c>
      <c r="C6" s="8">
        <f>A6*B6</f>
        <v>69.849999999999994</v>
      </c>
      <c r="D6" s="9">
        <f t="shared" ref="D6:D19" si="0">$I$2</f>
        <v>1.2E-2</v>
      </c>
      <c r="E6" s="8">
        <f>ROUND(A6*(D6),2)</f>
        <v>0.84</v>
      </c>
      <c r="F6" s="8">
        <f>E6*B6</f>
        <v>0.84</v>
      </c>
      <c r="G6" s="20">
        <f>ROUND((C6-F6),2)</f>
        <v>69.010000000000005</v>
      </c>
    </row>
    <row r="7" spans="1:9" x14ac:dyDescent="0.25">
      <c r="A7" s="33">
        <v>46.33</v>
      </c>
      <c r="B7" s="34">
        <v>8</v>
      </c>
      <c r="C7" s="10">
        <f>A7*B7</f>
        <v>370.64</v>
      </c>
      <c r="D7" s="35">
        <f t="shared" si="0"/>
        <v>1.2E-2</v>
      </c>
      <c r="E7" s="10">
        <f>ROUND(A7*(D7),2)</f>
        <v>0.56000000000000005</v>
      </c>
      <c r="F7" s="8">
        <f>E7*B7</f>
        <v>4.4800000000000004</v>
      </c>
      <c r="G7" s="20">
        <f>ROUND((C7-F7),2)</f>
        <v>366.16</v>
      </c>
    </row>
    <row r="8" spans="1:9" x14ac:dyDescent="0.25">
      <c r="A8" s="33">
        <v>50</v>
      </c>
      <c r="B8" s="34">
        <v>1</v>
      </c>
      <c r="C8" s="10">
        <f t="shared" ref="C8:C19" si="1">A8*B8</f>
        <v>50</v>
      </c>
      <c r="D8" s="35">
        <f t="shared" si="0"/>
        <v>1.2E-2</v>
      </c>
      <c r="E8" s="10">
        <f t="shared" ref="E8:E19" si="2">ROUND(A8*(D8),2)</f>
        <v>0.6</v>
      </c>
      <c r="F8" s="8">
        <f t="shared" ref="F8:F17" si="3">E8*B8</f>
        <v>0.6</v>
      </c>
      <c r="G8" s="20">
        <f t="shared" ref="G8:G17" si="4">ROUND((C8-F8),2)</f>
        <v>49.4</v>
      </c>
    </row>
    <row r="9" spans="1:9" x14ac:dyDescent="0.25">
      <c r="A9" s="33">
        <v>0</v>
      </c>
      <c r="B9" s="34">
        <v>0</v>
      </c>
      <c r="C9" s="10">
        <f t="shared" si="1"/>
        <v>0</v>
      </c>
      <c r="D9" s="35">
        <f t="shared" si="0"/>
        <v>1.2E-2</v>
      </c>
      <c r="E9" s="10">
        <f t="shared" si="2"/>
        <v>0</v>
      </c>
      <c r="F9" s="8">
        <f t="shared" si="3"/>
        <v>0</v>
      </c>
      <c r="G9" s="20">
        <f t="shared" si="4"/>
        <v>0</v>
      </c>
    </row>
    <row r="10" spans="1:9" x14ac:dyDescent="0.25">
      <c r="A10" s="33">
        <v>0</v>
      </c>
      <c r="B10" s="34">
        <v>0</v>
      </c>
      <c r="C10" s="10">
        <f t="shared" si="1"/>
        <v>0</v>
      </c>
      <c r="D10" s="35">
        <f t="shared" si="0"/>
        <v>1.2E-2</v>
      </c>
      <c r="E10" s="10">
        <f t="shared" si="2"/>
        <v>0</v>
      </c>
      <c r="F10" s="8">
        <f t="shared" si="3"/>
        <v>0</v>
      </c>
      <c r="G10" s="20">
        <f t="shared" si="4"/>
        <v>0</v>
      </c>
    </row>
    <row r="11" spans="1:9" x14ac:dyDescent="0.25">
      <c r="A11" s="33">
        <v>0</v>
      </c>
      <c r="B11" s="34">
        <v>0</v>
      </c>
      <c r="C11" s="10">
        <f t="shared" si="1"/>
        <v>0</v>
      </c>
      <c r="D11" s="35">
        <f t="shared" si="0"/>
        <v>1.2E-2</v>
      </c>
      <c r="E11" s="10">
        <f t="shared" si="2"/>
        <v>0</v>
      </c>
      <c r="F11" s="8">
        <f t="shared" si="3"/>
        <v>0</v>
      </c>
      <c r="G11" s="20">
        <f t="shared" si="4"/>
        <v>0</v>
      </c>
    </row>
    <row r="12" spans="1:9" x14ac:dyDescent="0.25">
      <c r="A12" s="33">
        <v>0</v>
      </c>
      <c r="B12" s="34">
        <v>0</v>
      </c>
      <c r="C12" s="10">
        <f t="shared" si="1"/>
        <v>0</v>
      </c>
      <c r="D12" s="35">
        <f t="shared" si="0"/>
        <v>1.2E-2</v>
      </c>
      <c r="E12" s="10">
        <f t="shared" si="2"/>
        <v>0</v>
      </c>
      <c r="F12" s="8">
        <f t="shared" si="3"/>
        <v>0</v>
      </c>
      <c r="G12" s="20">
        <f t="shared" si="4"/>
        <v>0</v>
      </c>
    </row>
    <row r="13" spans="1:9" x14ac:dyDescent="0.25">
      <c r="A13" s="33">
        <v>0</v>
      </c>
      <c r="B13" s="34">
        <v>0</v>
      </c>
      <c r="C13" s="10">
        <f t="shared" si="1"/>
        <v>0</v>
      </c>
      <c r="D13" s="35">
        <f t="shared" si="0"/>
        <v>1.2E-2</v>
      </c>
      <c r="E13" s="10">
        <f t="shared" si="2"/>
        <v>0</v>
      </c>
      <c r="F13" s="8">
        <f t="shared" si="3"/>
        <v>0</v>
      </c>
      <c r="G13" s="20">
        <f t="shared" si="4"/>
        <v>0</v>
      </c>
    </row>
    <row r="14" spans="1:9" x14ac:dyDescent="0.25">
      <c r="A14" s="33">
        <v>0</v>
      </c>
      <c r="B14" s="34">
        <v>0</v>
      </c>
      <c r="C14" s="10">
        <f t="shared" si="1"/>
        <v>0</v>
      </c>
      <c r="D14" s="35">
        <f t="shared" si="0"/>
        <v>1.2E-2</v>
      </c>
      <c r="E14" s="10">
        <f t="shared" si="2"/>
        <v>0</v>
      </c>
      <c r="F14" s="8">
        <f t="shared" si="3"/>
        <v>0</v>
      </c>
      <c r="G14" s="20">
        <f t="shared" si="4"/>
        <v>0</v>
      </c>
    </row>
    <row r="15" spans="1:9" x14ac:dyDescent="0.25">
      <c r="A15" s="33">
        <v>0</v>
      </c>
      <c r="B15" s="34">
        <v>0</v>
      </c>
      <c r="C15" s="10">
        <f t="shared" si="1"/>
        <v>0</v>
      </c>
      <c r="D15" s="35">
        <f t="shared" si="0"/>
        <v>1.2E-2</v>
      </c>
      <c r="E15" s="10">
        <f t="shared" si="2"/>
        <v>0</v>
      </c>
      <c r="F15" s="8">
        <f t="shared" si="3"/>
        <v>0</v>
      </c>
      <c r="G15" s="20">
        <f t="shared" si="4"/>
        <v>0</v>
      </c>
    </row>
    <row r="16" spans="1:9" x14ac:dyDescent="0.25">
      <c r="A16" s="33">
        <v>0</v>
      </c>
      <c r="B16" s="34">
        <v>0</v>
      </c>
      <c r="C16" s="10">
        <f t="shared" si="1"/>
        <v>0</v>
      </c>
      <c r="D16" s="35">
        <f t="shared" si="0"/>
        <v>1.2E-2</v>
      </c>
      <c r="E16" s="10">
        <f t="shared" si="2"/>
        <v>0</v>
      </c>
      <c r="F16" s="8">
        <f t="shared" si="3"/>
        <v>0</v>
      </c>
      <c r="G16" s="20">
        <f t="shared" si="4"/>
        <v>0</v>
      </c>
    </row>
    <row r="17" spans="1:8" x14ac:dyDescent="0.25">
      <c r="A17" s="33">
        <v>0</v>
      </c>
      <c r="B17" s="34">
        <v>0</v>
      </c>
      <c r="C17" s="10">
        <f t="shared" si="1"/>
        <v>0</v>
      </c>
      <c r="D17" s="35">
        <f t="shared" si="0"/>
        <v>1.2E-2</v>
      </c>
      <c r="E17" s="10">
        <f t="shared" si="2"/>
        <v>0</v>
      </c>
      <c r="F17" s="8">
        <f t="shared" si="3"/>
        <v>0</v>
      </c>
      <c r="G17" s="20">
        <f t="shared" si="4"/>
        <v>0</v>
      </c>
    </row>
    <row r="18" spans="1:8" x14ac:dyDescent="0.25">
      <c r="A18" s="33">
        <v>0</v>
      </c>
      <c r="B18" s="34">
        <v>0</v>
      </c>
      <c r="C18" s="10">
        <f t="shared" si="1"/>
        <v>0</v>
      </c>
      <c r="D18" s="35">
        <f t="shared" si="0"/>
        <v>1.2E-2</v>
      </c>
      <c r="E18" s="10">
        <f t="shared" si="2"/>
        <v>0</v>
      </c>
      <c r="F18" s="8">
        <v>0</v>
      </c>
      <c r="G18" s="20">
        <v>0</v>
      </c>
    </row>
    <row r="19" spans="1:8" x14ac:dyDescent="0.25">
      <c r="A19" s="33">
        <v>0</v>
      </c>
      <c r="B19" s="34">
        <v>0</v>
      </c>
      <c r="C19" s="10">
        <f t="shared" si="1"/>
        <v>0</v>
      </c>
      <c r="D19" s="35">
        <f t="shared" si="0"/>
        <v>1.2E-2</v>
      </c>
      <c r="E19" s="10">
        <f t="shared" si="2"/>
        <v>0</v>
      </c>
      <c r="F19" s="8">
        <v>0</v>
      </c>
      <c r="G19" s="20">
        <v>0</v>
      </c>
    </row>
    <row r="20" spans="1:8" x14ac:dyDescent="0.25">
      <c r="A20" s="24"/>
      <c r="B20" s="25"/>
      <c r="C20" s="26"/>
      <c r="D20" s="27"/>
      <c r="E20" s="26"/>
      <c r="F20" s="8"/>
      <c r="G20" s="20"/>
    </row>
    <row r="21" spans="1:8" x14ac:dyDescent="0.25">
      <c r="A21" s="23"/>
      <c r="B21" s="23"/>
      <c r="C21" s="23"/>
      <c r="D21" s="23"/>
      <c r="E21" s="23"/>
      <c r="F21" s="15"/>
      <c r="G21" s="15"/>
    </row>
    <row r="22" spans="1:8" x14ac:dyDescent="0.25">
      <c r="A22" s="23"/>
      <c r="B22" s="23"/>
      <c r="C22" s="23"/>
      <c r="D22" s="23"/>
      <c r="E22" s="23"/>
      <c r="F22" s="15" t="s">
        <v>13</v>
      </c>
      <c r="G22" s="8">
        <f>SUM(C5:C20)</f>
        <v>670.49</v>
      </c>
    </row>
    <row r="23" spans="1:8" x14ac:dyDescent="0.25">
      <c r="A23" s="23"/>
      <c r="B23" s="23"/>
      <c r="C23" s="23"/>
      <c r="D23" s="23"/>
      <c r="E23" s="23"/>
      <c r="F23" s="15" t="s">
        <v>18</v>
      </c>
      <c r="G23" s="8">
        <f>G22-G24</f>
        <v>8.0800000000000409</v>
      </c>
    </row>
    <row r="24" spans="1:8" x14ac:dyDescent="0.25">
      <c r="A24" s="23"/>
      <c r="B24" s="23"/>
      <c r="C24" s="23"/>
      <c r="D24" s="23"/>
      <c r="E24" s="23"/>
      <c r="F24" s="11" t="s">
        <v>5</v>
      </c>
      <c r="G24" s="18">
        <f>ROUND(SUM(G5:G20),2)</f>
        <v>662.41</v>
      </c>
    </row>
    <row r="25" spans="1:8" x14ac:dyDescent="0.25">
      <c r="A25" s="23"/>
      <c r="B25" s="23"/>
      <c r="C25" s="23"/>
      <c r="D25" s="23"/>
      <c r="E25" s="23"/>
    </row>
    <row r="27" spans="1:8" x14ac:dyDescent="0.25">
      <c r="A27" s="12" t="s">
        <v>4</v>
      </c>
      <c r="B27" s="12"/>
      <c r="C27" s="12"/>
      <c r="D27" s="12"/>
      <c r="E27" s="12"/>
      <c r="F27" s="12"/>
      <c r="G27" s="12"/>
      <c r="H27" s="12"/>
    </row>
    <row r="28" spans="1:8" x14ac:dyDescent="0.25">
      <c r="A28" s="11" t="s">
        <v>1</v>
      </c>
      <c r="B28" s="11" t="s">
        <v>2</v>
      </c>
      <c r="C28" s="11" t="s">
        <v>8</v>
      </c>
      <c r="D28" s="11" t="s">
        <v>11</v>
      </c>
      <c r="E28" s="11" t="s">
        <v>24</v>
      </c>
      <c r="F28" s="11" t="s">
        <v>3</v>
      </c>
      <c r="G28" s="11" t="s">
        <v>10</v>
      </c>
      <c r="H28" s="11" t="s">
        <v>23</v>
      </c>
    </row>
    <row r="29" spans="1:8" x14ac:dyDescent="0.25">
      <c r="A29" s="33">
        <v>56.5</v>
      </c>
      <c r="B29" s="34">
        <v>1</v>
      </c>
      <c r="C29" s="8">
        <f>A29*B29</f>
        <v>56.5</v>
      </c>
      <c r="D29" s="13">
        <f>ROUND(C29/$G$46,6)</f>
        <v>0.10928599999999999</v>
      </c>
      <c r="E29" s="7">
        <f>G29/C29*100</f>
        <v>1.2035398230088497</v>
      </c>
      <c r="F29" s="8">
        <f>G29/B29</f>
        <v>0.68</v>
      </c>
      <c r="G29" s="8">
        <f>ROUND(($G$47*D29)+G51,2)</f>
        <v>0.68</v>
      </c>
      <c r="H29" s="32">
        <f>ROUND(C29-G29,2)</f>
        <v>55.82</v>
      </c>
    </row>
    <row r="30" spans="1:8" x14ac:dyDescent="0.25">
      <c r="A30" s="33">
        <v>69.849999999999994</v>
      </c>
      <c r="B30" s="34">
        <v>1</v>
      </c>
      <c r="C30" s="8">
        <f>A30*B30</f>
        <v>69.849999999999994</v>
      </c>
      <c r="D30" s="13">
        <f t="shared" ref="D30:D44" si="5">ROUND(C30/$G$46,6)</f>
        <v>0.13510900000000001</v>
      </c>
      <c r="E30" s="7">
        <f>G30/C30*100</f>
        <v>1.2025769506084467</v>
      </c>
      <c r="F30" s="8">
        <f>G30/B30</f>
        <v>0.84</v>
      </c>
      <c r="G30" s="8">
        <f t="shared" ref="G30:G43" si="6">ROUND(($G$47*D30),2)</f>
        <v>0.84</v>
      </c>
      <c r="H30" s="32">
        <f>ROUND(C30-G30,2)</f>
        <v>69.010000000000005</v>
      </c>
    </row>
    <row r="31" spans="1:8" x14ac:dyDescent="0.25">
      <c r="A31" s="33">
        <v>46.33</v>
      </c>
      <c r="B31" s="34">
        <v>8</v>
      </c>
      <c r="C31" s="10">
        <f>A31*B31</f>
        <v>370.64</v>
      </c>
      <c r="D31" s="36">
        <f t="shared" si="5"/>
        <v>0.71691899999999997</v>
      </c>
      <c r="E31" s="37">
        <f>G31/C31*100</f>
        <v>1.1979279084826246</v>
      </c>
      <c r="F31" s="10">
        <f>G31/B31</f>
        <v>0.55500000000000005</v>
      </c>
      <c r="G31" s="8">
        <f t="shared" si="6"/>
        <v>4.4400000000000004</v>
      </c>
      <c r="H31" s="32">
        <f>ROUND(C31-G31,2)</f>
        <v>366.2</v>
      </c>
    </row>
    <row r="32" spans="1:8" x14ac:dyDescent="0.25">
      <c r="A32" s="33">
        <v>20</v>
      </c>
      <c r="B32" s="34">
        <v>1</v>
      </c>
      <c r="C32" s="10">
        <f t="shared" ref="C32:C43" si="7">A32*B32</f>
        <v>20</v>
      </c>
      <c r="D32" s="36">
        <f t="shared" si="5"/>
        <v>3.8684999999999997E-2</v>
      </c>
      <c r="E32" s="37">
        <f>IF(C32 = 0,0,G32/C32*100)</f>
        <v>1.2</v>
      </c>
      <c r="F32" s="10">
        <f>IF(B32 = 0,0,G32/B32)</f>
        <v>0.24</v>
      </c>
      <c r="G32" s="8">
        <f t="shared" si="6"/>
        <v>0.24</v>
      </c>
      <c r="H32" s="32">
        <f t="shared" ref="H32:H43" si="8">ROUND(C32-G32,2)</f>
        <v>19.760000000000002</v>
      </c>
    </row>
    <row r="33" spans="1:8" x14ac:dyDescent="0.25">
      <c r="A33" s="33">
        <v>0</v>
      </c>
      <c r="B33" s="34">
        <v>0</v>
      </c>
      <c r="C33" s="10">
        <f t="shared" si="7"/>
        <v>0</v>
      </c>
      <c r="D33" s="36">
        <f t="shared" si="5"/>
        <v>0</v>
      </c>
      <c r="E33" s="37">
        <f t="shared" ref="E33:E43" si="9">IF(C33 = 0,0,G33/C33*100)</f>
        <v>0</v>
      </c>
      <c r="F33" s="10">
        <f t="shared" ref="F33:F43" si="10">IF(B33 = 0,0,G33/B33)</f>
        <v>0</v>
      </c>
      <c r="G33" s="8">
        <f t="shared" si="6"/>
        <v>0</v>
      </c>
      <c r="H33" s="32">
        <f t="shared" si="8"/>
        <v>0</v>
      </c>
    </row>
    <row r="34" spans="1:8" x14ac:dyDescent="0.25">
      <c r="A34" s="33">
        <v>0</v>
      </c>
      <c r="B34" s="34">
        <v>0</v>
      </c>
      <c r="C34" s="10">
        <f t="shared" si="7"/>
        <v>0</v>
      </c>
      <c r="D34" s="36">
        <f t="shared" si="5"/>
        <v>0</v>
      </c>
      <c r="E34" s="37">
        <f t="shared" si="9"/>
        <v>0</v>
      </c>
      <c r="F34" s="10">
        <f t="shared" si="10"/>
        <v>0</v>
      </c>
      <c r="G34" s="8">
        <f t="shared" si="6"/>
        <v>0</v>
      </c>
      <c r="H34" s="32">
        <f t="shared" si="8"/>
        <v>0</v>
      </c>
    </row>
    <row r="35" spans="1:8" x14ac:dyDescent="0.25">
      <c r="A35" s="33">
        <v>0</v>
      </c>
      <c r="B35" s="34">
        <v>0</v>
      </c>
      <c r="C35" s="10">
        <f t="shared" si="7"/>
        <v>0</v>
      </c>
      <c r="D35" s="36">
        <f t="shared" si="5"/>
        <v>0</v>
      </c>
      <c r="E35" s="37">
        <f t="shared" si="9"/>
        <v>0</v>
      </c>
      <c r="F35" s="10">
        <f t="shared" si="10"/>
        <v>0</v>
      </c>
      <c r="G35" s="8">
        <f t="shared" si="6"/>
        <v>0</v>
      </c>
      <c r="H35" s="32">
        <f t="shared" si="8"/>
        <v>0</v>
      </c>
    </row>
    <row r="36" spans="1:8" x14ac:dyDescent="0.25">
      <c r="A36" s="33">
        <v>0</v>
      </c>
      <c r="B36" s="34">
        <v>0</v>
      </c>
      <c r="C36" s="10">
        <f t="shared" si="7"/>
        <v>0</v>
      </c>
      <c r="D36" s="36">
        <f t="shared" si="5"/>
        <v>0</v>
      </c>
      <c r="E36" s="37">
        <f t="shared" si="9"/>
        <v>0</v>
      </c>
      <c r="F36" s="10">
        <f t="shared" si="10"/>
        <v>0</v>
      </c>
      <c r="G36" s="8">
        <f t="shared" si="6"/>
        <v>0</v>
      </c>
      <c r="H36" s="32">
        <f t="shared" si="8"/>
        <v>0</v>
      </c>
    </row>
    <row r="37" spans="1:8" x14ac:dyDescent="0.25">
      <c r="A37" s="33">
        <v>0</v>
      </c>
      <c r="B37" s="34">
        <v>0</v>
      </c>
      <c r="C37" s="10">
        <f t="shared" si="7"/>
        <v>0</v>
      </c>
      <c r="D37" s="36">
        <f t="shared" si="5"/>
        <v>0</v>
      </c>
      <c r="E37" s="37">
        <f t="shared" si="9"/>
        <v>0</v>
      </c>
      <c r="F37" s="10">
        <f t="shared" si="10"/>
        <v>0</v>
      </c>
      <c r="G37" s="8">
        <f t="shared" si="6"/>
        <v>0</v>
      </c>
      <c r="H37" s="32">
        <f t="shared" si="8"/>
        <v>0</v>
      </c>
    </row>
    <row r="38" spans="1:8" x14ac:dyDescent="0.25">
      <c r="A38" s="33">
        <v>0</v>
      </c>
      <c r="B38" s="34">
        <v>0</v>
      </c>
      <c r="C38" s="10">
        <f t="shared" si="7"/>
        <v>0</v>
      </c>
      <c r="D38" s="36">
        <f t="shared" si="5"/>
        <v>0</v>
      </c>
      <c r="E38" s="37">
        <f t="shared" si="9"/>
        <v>0</v>
      </c>
      <c r="F38" s="10">
        <f t="shared" si="10"/>
        <v>0</v>
      </c>
      <c r="G38" s="8">
        <f t="shared" si="6"/>
        <v>0</v>
      </c>
      <c r="H38" s="32">
        <f t="shared" si="8"/>
        <v>0</v>
      </c>
    </row>
    <row r="39" spans="1:8" x14ac:dyDescent="0.25">
      <c r="A39" s="33">
        <v>0</v>
      </c>
      <c r="B39" s="34">
        <v>0</v>
      </c>
      <c r="C39" s="10">
        <f t="shared" si="7"/>
        <v>0</v>
      </c>
      <c r="D39" s="36">
        <f t="shared" si="5"/>
        <v>0</v>
      </c>
      <c r="E39" s="37">
        <f t="shared" si="9"/>
        <v>0</v>
      </c>
      <c r="F39" s="10">
        <f t="shared" si="10"/>
        <v>0</v>
      </c>
      <c r="G39" s="8">
        <f t="shared" si="6"/>
        <v>0</v>
      </c>
      <c r="H39" s="32">
        <f t="shared" si="8"/>
        <v>0</v>
      </c>
    </row>
    <row r="40" spans="1:8" x14ac:dyDescent="0.25">
      <c r="A40" s="33">
        <v>0</v>
      </c>
      <c r="B40" s="34">
        <v>0</v>
      </c>
      <c r="C40" s="10">
        <f t="shared" si="7"/>
        <v>0</v>
      </c>
      <c r="D40" s="36">
        <f t="shared" si="5"/>
        <v>0</v>
      </c>
      <c r="E40" s="37">
        <f t="shared" si="9"/>
        <v>0</v>
      </c>
      <c r="F40" s="10">
        <f t="shared" si="10"/>
        <v>0</v>
      </c>
      <c r="G40" s="8">
        <f t="shared" si="6"/>
        <v>0</v>
      </c>
      <c r="H40" s="32">
        <f t="shared" si="8"/>
        <v>0</v>
      </c>
    </row>
    <row r="41" spans="1:8" x14ac:dyDescent="0.25">
      <c r="A41" s="33">
        <v>0</v>
      </c>
      <c r="B41" s="34">
        <v>0</v>
      </c>
      <c r="C41" s="10">
        <f t="shared" si="7"/>
        <v>0</v>
      </c>
      <c r="D41" s="36">
        <f t="shared" si="5"/>
        <v>0</v>
      </c>
      <c r="E41" s="37">
        <f t="shared" si="9"/>
        <v>0</v>
      </c>
      <c r="F41" s="10">
        <f t="shared" si="10"/>
        <v>0</v>
      </c>
      <c r="G41" s="8">
        <f t="shared" si="6"/>
        <v>0</v>
      </c>
      <c r="H41" s="32">
        <f t="shared" si="8"/>
        <v>0</v>
      </c>
    </row>
    <row r="42" spans="1:8" x14ac:dyDescent="0.25">
      <c r="A42" s="33">
        <v>0</v>
      </c>
      <c r="B42" s="34">
        <v>0</v>
      </c>
      <c r="C42" s="10">
        <f t="shared" si="7"/>
        <v>0</v>
      </c>
      <c r="D42" s="36">
        <f t="shared" si="5"/>
        <v>0</v>
      </c>
      <c r="E42" s="37">
        <f t="shared" si="9"/>
        <v>0</v>
      </c>
      <c r="F42" s="10">
        <f t="shared" si="10"/>
        <v>0</v>
      </c>
      <c r="G42" s="8">
        <f t="shared" si="6"/>
        <v>0</v>
      </c>
      <c r="H42" s="32">
        <f t="shared" si="8"/>
        <v>0</v>
      </c>
    </row>
    <row r="43" spans="1:8" x14ac:dyDescent="0.25">
      <c r="A43" s="33">
        <v>0</v>
      </c>
      <c r="B43" s="34">
        <v>0</v>
      </c>
      <c r="C43" s="10">
        <f t="shared" si="7"/>
        <v>0</v>
      </c>
      <c r="D43" s="36">
        <f t="shared" si="5"/>
        <v>0</v>
      </c>
      <c r="E43" s="37">
        <f t="shared" si="9"/>
        <v>0</v>
      </c>
      <c r="F43" s="10">
        <f t="shared" si="10"/>
        <v>0</v>
      </c>
      <c r="G43" s="8">
        <f t="shared" si="6"/>
        <v>0</v>
      </c>
      <c r="H43" s="32">
        <f t="shared" si="8"/>
        <v>0</v>
      </c>
    </row>
    <row r="44" spans="1:8" x14ac:dyDescent="0.25">
      <c r="A44" s="3"/>
      <c r="B44" s="28"/>
      <c r="C44" s="29"/>
      <c r="D44" s="30"/>
      <c r="E44" s="31"/>
      <c r="F44" s="29"/>
      <c r="G44" s="4"/>
      <c r="H44" s="5"/>
    </row>
    <row r="45" spans="1:8" x14ac:dyDescent="0.25">
      <c r="A45" s="3"/>
      <c r="B45" s="1"/>
      <c r="C45" s="1"/>
      <c r="D45" s="1"/>
      <c r="E45" s="1"/>
      <c r="F45" s="4"/>
      <c r="G45" s="4"/>
      <c r="H45" s="4"/>
    </row>
    <row r="46" spans="1:8" x14ac:dyDescent="0.25">
      <c r="F46" s="15" t="s">
        <v>6</v>
      </c>
      <c r="G46" s="8">
        <f>SUM(C29:C44)</f>
        <v>516.99</v>
      </c>
      <c r="H46" s="8">
        <f>SUM(C29:C44)</f>
        <v>516.99</v>
      </c>
    </row>
    <row r="47" spans="1:8" x14ac:dyDescent="0.25">
      <c r="D47" s="3"/>
      <c r="F47" s="15" t="s">
        <v>22</v>
      </c>
      <c r="G47" s="8">
        <f>ROUND(SUM(H46*H47),2)</f>
        <v>6.2</v>
      </c>
      <c r="H47" s="16">
        <f>I2</f>
        <v>1.2E-2</v>
      </c>
    </row>
    <row r="48" spans="1:8" x14ac:dyDescent="0.25">
      <c r="D48" s="4"/>
      <c r="F48" s="11" t="s">
        <v>5</v>
      </c>
      <c r="G48" s="6">
        <f>ROUND((G46-G47),2)</f>
        <v>510.79</v>
      </c>
      <c r="H48" s="18">
        <f>SUM(H29:H44)</f>
        <v>510.78999999999996</v>
      </c>
    </row>
    <row r="49" spans="6:7" x14ac:dyDescent="0.25">
      <c r="F49" s="15" t="s">
        <v>14</v>
      </c>
      <c r="G49" s="8">
        <f>G47</f>
        <v>6.2</v>
      </c>
    </row>
    <row r="50" spans="6:7" x14ac:dyDescent="0.25">
      <c r="F50" s="15" t="s">
        <v>15</v>
      </c>
      <c r="G50" s="8">
        <f>ROUND(G47*D29,2)+ROUND(G47*D30,2)+ROUND(G47*D31,2)+ROUND(G47*D32,2)+ROUND(G47*D33,2)+ROUND(G47*D34,2)+ROUND(G47*D35,2)+ROUND(G47*D36,2)+ROUND(G47*D37,2)+ROUND(G47*D38,2)+ROUND(G47*D39,2)+ROUND(G47*D40,2)+ROUND(G47*D41,2)+ROUND(G47*D42,2)+ROUND(G47*D43,2)</f>
        <v>6.2000000000000011</v>
      </c>
    </row>
    <row r="51" spans="6:7" x14ac:dyDescent="0.25">
      <c r="F51" s="15" t="s">
        <v>16</v>
      </c>
      <c r="G51" s="8">
        <f>G49-G50</f>
        <v>0</v>
      </c>
    </row>
  </sheetData>
  <sheetProtection sheet="1" objects="1" scenarios="1"/>
  <mergeCells count="2">
    <mergeCell ref="A3:G3"/>
    <mergeCell ref="A27:H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R11</vt:lpstr>
      <vt:lpstr>R419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Nascimento</dc:creator>
  <cp:lastModifiedBy>Alexandre Bastos</cp:lastModifiedBy>
  <dcterms:created xsi:type="dcterms:W3CDTF">2023-05-26T14:22:34Z</dcterms:created>
  <dcterms:modified xsi:type="dcterms:W3CDTF">2023-08-23T18:50:34Z</dcterms:modified>
</cp:coreProperties>
</file>